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4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</externalReferences>
  <definedNames>
    <definedName name="_xlnm.Print_Area" localSheetId="9">'з початку року'!$A$1:$P$47</definedName>
  </definedNames>
  <calcPr fullCalcOnLoad="1"/>
</workbook>
</file>

<file path=xl/sharedStrings.xml><?xml version="1.0" encoding="utf-8"?>
<sst xmlns="http://schemas.openxmlformats.org/spreadsheetml/2006/main" count="360" uniqueCount="120">
  <si>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</si>
  <si>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</si>
  <si>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</si>
  <si>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</si>
  <si>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</si>
  <si>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</si>
  <si>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</si>
  <si>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</si>
  <si>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</si>
  <si>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</si>
  <si>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</si>
  <si>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</si>
  <si>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</si>
  <si>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</si>
  <si>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</si>
  <si>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</si>
  <si>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</si>
  <si>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</si>
  <si>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</si>
  <si>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</si>
  <si>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</si>
  <si>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</si>
  <si>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</si>
  <si>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</si>
  <si>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</si>
  <si>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</si>
  <si>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</si>
  <si>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</si>
  <si>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</si>
  <si>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</si>
  <si>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</si>
  <si>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</si>
  <si>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</si>
  <si>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</si>
  <si>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</si>
  <si>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</si>
  <si>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</si>
  <si>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</si>
  <si>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</si>
  <si>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</si>
  <si>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</si>
  <si>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</si>
  <si>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</si>
  <si>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</si>
  <si>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</si>
  <si>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</si>
  <si>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</si>
  <si>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</si>
  <si>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</si>
  <si>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</si>
  <si>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</si>
  <si>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</si>
  <si>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</si>
  <si>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</si>
  <si>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</si>
  <si>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</si>
  <si>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</si>
  <si>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</si>
  <si>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</si>
  <si>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</si>
  <si>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</si>
  <si>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</si>
  <si>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</si>
  <si>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</si>
  <si>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</si>
  <si>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</si>
  <si>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</si>
  <si>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</si>
  <si>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</si>
  <si>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</si>
  <si>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</si>
  <si>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</si>
  <si>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</si>
  <si>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</si>
  <si>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</si>
  <si>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</si>
  <si>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</si>
  <si>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</si>
  <si>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</si>
  <si>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</si>
  <si>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</si>
  <si>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</si>
  <si>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</si>
  <si>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</si>
  <si>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</si>
  <si>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</si>
  <si>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</si>
  <si>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</si>
  <si>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</si>
  <si>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</si>
  <si>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</si>
  <si>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</si>
  <si>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</si>
  <si>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</si>
  <si>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</si>
  <si>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</si>
  <si>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</si>
  <si>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</si>
  <si>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</si>
  <si>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</si>
  <si>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</si>
  <si>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</si>
  <si>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</si>
  <si>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</si>
  <si>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</si>
  <si>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</si>
  <si>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</si>
  <si>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</si>
  <si>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</si>
  <si>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</si>
  <si>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</si>
  <si>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</si>
  <si>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</si>
  <si>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</si>
  <si>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план на січень-вересень 2018р.</t>
  </si>
  <si>
    <t>Зміни до   розпису доходів станом на 04.09.2018р. :</t>
  </si>
  <si>
    <t>станом на 05.09.2018</t>
  </si>
  <si>
    <r>
      <t xml:space="preserve">станом на 05.09.2018р.           </t>
    </r>
    <r>
      <rPr>
        <sz val="10"/>
        <rFont val="Arial Cyr"/>
        <family val="0"/>
      </rPr>
      <t xml:space="preserve">  ( тис.грн.)</t>
    </r>
  </si>
  <si>
    <r>
      <t xml:space="preserve">Надходження податків до бюджету розвитку станом на </t>
    </r>
    <r>
      <rPr>
        <b/>
        <sz val="12"/>
        <color indexed="10"/>
        <rFont val="Times New Roman"/>
        <family val="1"/>
      </rPr>
      <t>05.09.2018р.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</si>
  <si>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05.09.2018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</si>
</sst>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7"/>
      <color indexed="8"/>
      <name val="Times New Roman"/>
      <family val="1"/>
    </font>
    <font>
      <sz val="3.05"/>
      <color indexed="8"/>
      <name val="Times New Roman"/>
      <family val="1"/>
    </font>
    <font>
      <b/>
      <sz val="12"/>
      <color indexed="10"/>
      <name val="Times New Roman"/>
      <family val="1"/>
    </font>
    <font>
      <sz val="8.05"/>
      <color indexed="8"/>
      <name val="Times New Roman"/>
      <family val="1"/>
    </font>
    <font>
      <sz val="8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48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49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0" xfId="0" applyNumberFormat="1" applyFont="1" applyBorder="1" applyAlignment="1">
      <alignment horizontal="center" vertical="center"/>
    </xf>
    <xf numFmtId="185" fontId="2" fillId="0" borderId="51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10" fillId="0" borderId="53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19370592"/>
        <c:axId val="40117601"/>
      </c:lineChart>
      <c:catAx>
        <c:axId val="193705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17601"/>
        <c:crosses val="autoZero"/>
        <c:auto val="0"/>
        <c:lblOffset val="100"/>
        <c:tickLblSkip val="1"/>
        <c:noMultiLvlLbl val="0"/>
      </c:catAx>
      <c:valAx>
        <c:axId val="4011760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37059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05.09.2018</a:t>
            </a:r>
          </a:p>
        </c:rich>
      </c:tx>
      <c:layout>
        <c:manualLayout>
          <c:xMode val="factor"/>
          <c:yMode val="factor"/>
          <c:x val="0.066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січень-вересень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9254330"/>
        <c:axId val="17744651"/>
      </c:bar3DChart>
      <c:catAx>
        <c:axId val="39254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744651"/>
        <c:crosses val="autoZero"/>
        <c:auto val="1"/>
        <c:lblOffset val="100"/>
        <c:tickLblSkip val="1"/>
        <c:noMultiLvlLbl val="0"/>
      </c:catAx>
      <c:valAx>
        <c:axId val="17744651"/>
        <c:scaling>
          <c:orientation val="minMax"/>
          <c:max val="7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54330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вересень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5484132"/>
        <c:axId val="28030597"/>
      </c:bar3DChart>
      <c:catAx>
        <c:axId val="2548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030597"/>
        <c:crosses val="autoZero"/>
        <c:auto val="1"/>
        <c:lblOffset val="100"/>
        <c:tickLblSkip val="1"/>
        <c:noMultiLvlLbl val="0"/>
      </c:catAx>
      <c:valAx>
        <c:axId val="28030597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484132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5514090"/>
        <c:axId val="28300219"/>
      </c:lineChart>
      <c:catAx>
        <c:axId val="255140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00219"/>
        <c:crosses val="autoZero"/>
        <c:auto val="0"/>
        <c:lblOffset val="100"/>
        <c:tickLblSkip val="1"/>
        <c:noMultiLvlLbl val="0"/>
      </c:catAx>
      <c:valAx>
        <c:axId val="2830021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51409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53375380"/>
        <c:axId val="10616373"/>
      </c:lineChart>
      <c:catAx>
        <c:axId val="533753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16373"/>
        <c:crosses val="autoZero"/>
        <c:auto val="0"/>
        <c:lblOffset val="100"/>
        <c:tickLblSkip val="1"/>
        <c:noMultiLvlLbl val="0"/>
      </c:catAx>
      <c:valAx>
        <c:axId val="1061637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37538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28438494"/>
        <c:axId val="54619855"/>
      </c:lineChart>
      <c:catAx>
        <c:axId val="284384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19855"/>
        <c:crosses val="autoZero"/>
        <c:auto val="0"/>
        <c:lblOffset val="100"/>
        <c:tickLblSkip val="1"/>
        <c:noMultiLvlLbl val="0"/>
      </c:catAx>
      <c:valAx>
        <c:axId val="5461985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43849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21816648"/>
        <c:axId val="62132105"/>
      </c:lineChart>
      <c:catAx>
        <c:axId val="218166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32105"/>
        <c:crosses val="autoZero"/>
        <c:auto val="0"/>
        <c:lblOffset val="100"/>
        <c:tickLblSkip val="1"/>
        <c:noMultiLvlLbl val="0"/>
      </c:catAx>
      <c:valAx>
        <c:axId val="6213210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81664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22318034"/>
        <c:axId val="66644579"/>
      </c:lineChart>
      <c:catAx>
        <c:axId val="223180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44579"/>
        <c:crosses val="autoZero"/>
        <c:auto val="0"/>
        <c:lblOffset val="100"/>
        <c:tickLblSkip val="1"/>
        <c:noMultiLvlLbl val="0"/>
      </c:catAx>
      <c:valAx>
        <c:axId val="6664457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31803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62930300"/>
        <c:axId val="29501789"/>
      </c:lineChart>
      <c:catAx>
        <c:axId val="629303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01789"/>
        <c:crosses val="autoZero"/>
        <c:auto val="0"/>
        <c:lblOffset val="100"/>
        <c:tickLblSkip val="1"/>
        <c:noMultiLvlLbl val="0"/>
      </c:catAx>
      <c:valAx>
        <c:axId val="2950178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93030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64189510"/>
        <c:axId val="40834679"/>
      </c:lineChart>
      <c:catAx>
        <c:axId val="641895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834679"/>
        <c:crosses val="autoZero"/>
        <c:auto val="0"/>
        <c:lblOffset val="100"/>
        <c:tickLblSkip val="1"/>
        <c:noMultiLvlLbl val="0"/>
      </c:catAx>
      <c:valAx>
        <c:axId val="4083467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18951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31967792"/>
        <c:axId val="19274673"/>
      </c:lineChart>
      <c:catAx>
        <c:axId val="319677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74673"/>
        <c:crosses val="autoZero"/>
        <c:auto val="0"/>
        <c:lblOffset val="100"/>
        <c:tickLblSkip val="1"/>
        <c:noMultiLvlLbl val="0"/>
      </c:catAx>
      <c:valAx>
        <c:axId val="19274673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967792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вересень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05.09.2018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145 635,6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1 090 257,1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січень-вересень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- 132 160,7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січень-вересень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1 222 407,4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вересень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- 132 150,3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2"/>
      <sheetName val="Лист1"/>
      <sheetName val="Лист7"/>
      <sheetName val="динамика"/>
      <sheetName val="Лист3"/>
      <sheetName val="22012500"/>
      <sheetName val="210811-3"/>
      <sheetName val="180000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  <sheetDataSet>
      <sheetData sheetId="26">
        <row r="6">
          <cell r="G6">
            <v>2052.44</v>
          </cell>
          <cell r="K6">
            <v>2035260.8499999982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65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66</v>
      </c>
      <c r="S1" s="153"/>
      <c r="T1" s="153"/>
      <c r="U1" s="153"/>
      <c r="V1" s="153"/>
      <c r="W1" s="154"/>
    </row>
    <row r="2" spans="1:23" ht="15" thickBot="1">
      <c r="A2" s="155" t="s">
        <v>70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71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63">
        <v>0</v>
      </c>
      <c r="V4" s="164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6">
        <v>1</v>
      </c>
      <c r="V5" s="127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7">
        <v>0</v>
      </c>
      <c r="V7" s="148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6">
        <v>0</v>
      </c>
      <c r="V8" s="127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6">
        <v>0</v>
      </c>
      <c r="V10" s="127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6">
        <v>0</v>
      </c>
      <c r="V12" s="127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6">
        <v>0</v>
      </c>
      <c r="V14" s="127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6">
        <v>0</v>
      </c>
      <c r="V16" s="127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6">
        <v>0</v>
      </c>
      <c r="V18" s="127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6">
        <v>0</v>
      </c>
      <c r="V19" s="127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6">
        <v>0</v>
      </c>
      <c r="V21" s="127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6">
        <v>0</v>
      </c>
      <c r="V22" s="127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1">
        <v>0</v>
      </c>
      <c r="V23" s="142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3">
        <f>SUM(U4:U23)</f>
        <v>1</v>
      </c>
      <c r="V24" s="144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43132</v>
      </c>
      <c r="S29" s="146">
        <f>14560.55/1000</f>
        <v>14.56055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43132</v>
      </c>
      <c r="S39" s="135">
        <f>4362046.31/1000</f>
        <v>4362.04631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E55" sqref="E55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5" t="s">
        <v>118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6"/>
      <c r="M26" s="176"/>
      <c r="N26" s="176"/>
    </row>
    <row r="27" spans="1:16" ht="54" customHeight="1">
      <c r="A27" s="168" t="s">
        <v>32</v>
      </c>
      <c r="B27" s="177" t="s">
        <v>43</v>
      </c>
      <c r="C27" s="177"/>
      <c r="D27" s="170" t="s">
        <v>49</v>
      </c>
      <c r="E27" s="171"/>
      <c r="F27" s="172" t="s">
        <v>44</v>
      </c>
      <c r="G27" s="173"/>
      <c r="H27" s="174" t="s">
        <v>52</v>
      </c>
      <c r="I27" s="170"/>
      <c r="J27" s="185" t="s">
        <v>103</v>
      </c>
      <c r="K27" s="186"/>
      <c r="L27" s="182" t="s">
        <v>36</v>
      </c>
      <c r="M27" s="183"/>
      <c r="N27" s="184"/>
      <c r="O27" s="178" t="s">
        <v>119</v>
      </c>
      <c r="P27" s="179"/>
    </row>
    <row r="28" spans="1:16" ht="30.75" customHeight="1">
      <c r="A28" s="169"/>
      <c r="B28" s="44" t="s">
        <v>114</v>
      </c>
      <c r="C28" s="22" t="s">
        <v>23</v>
      </c>
      <c r="D28" s="44" t="str">
        <f>B28</f>
        <v>план на січень-вересень 2018р.</v>
      </c>
      <c r="E28" s="22" t="str">
        <f>C28</f>
        <v>факт</v>
      </c>
      <c r="F28" s="43" t="str">
        <f>B28</f>
        <v>план на січень-вересень 2018р.</v>
      </c>
      <c r="G28" s="58" t="str">
        <f>C28</f>
        <v>факт</v>
      </c>
      <c r="H28" s="44" t="str">
        <f>B28</f>
        <v>план на січень-вересень 2018р.</v>
      </c>
      <c r="I28" s="22" t="str">
        <f>C28</f>
        <v>факт</v>
      </c>
      <c r="J28" s="43" t="str">
        <f>B28</f>
        <v>план на січень-вересень 2018р.</v>
      </c>
      <c r="K28" s="58" t="str">
        <f>C28</f>
        <v>факт</v>
      </c>
      <c r="L28" s="41" t="str">
        <f>D28</f>
        <v>план на січень-вересень 2018р.</v>
      </c>
      <c r="M28" s="22" t="str">
        <f>C28</f>
        <v>факт</v>
      </c>
      <c r="N28" s="42" t="s">
        <v>24</v>
      </c>
      <c r="O28" s="173"/>
      <c r="P28" s="170"/>
    </row>
    <row r="29" spans="1:16" ht="23.25" customHeight="1" thickBot="1">
      <c r="A29" s="40">
        <f>вересень!S39</f>
        <v>2035.2608499999983</v>
      </c>
      <c r="B29" s="45">
        <v>8015</v>
      </c>
      <c r="C29" s="45">
        <v>2001.42</v>
      </c>
      <c r="D29" s="45">
        <v>3820.03</v>
      </c>
      <c r="E29" s="45">
        <v>1597.11</v>
      </c>
      <c r="F29" s="45">
        <v>17500</v>
      </c>
      <c r="G29" s="45">
        <v>6243.22</v>
      </c>
      <c r="H29" s="45">
        <v>18</v>
      </c>
      <c r="I29" s="45">
        <v>12</v>
      </c>
      <c r="J29" s="45">
        <v>0</v>
      </c>
      <c r="K29" s="45">
        <v>0.17</v>
      </c>
      <c r="L29" s="59">
        <f>H29+F29+D29+J29+B29</f>
        <v>29353.03</v>
      </c>
      <c r="M29" s="46">
        <f>C29+E29+G29+I29+K29</f>
        <v>9853.92</v>
      </c>
      <c r="N29" s="47">
        <f>M29-L29</f>
        <v>-19499.11</v>
      </c>
      <c r="O29" s="180">
        <f>вересень!S29</f>
        <v>2.0524400000000003</v>
      </c>
      <c r="P29" s="18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7"/>
      <c r="P30" s="17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711481.95</v>
      </c>
      <c r="C48" s="28">
        <v>633853.18</v>
      </c>
      <c r="F48" s="1" t="s">
        <v>22</v>
      </c>
      <c r="G48" s="6"/>
      <c r="H48" s="18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148632.95</v>
      </c>
      <c r="C49" s="28">
        <v>131746.48</v>
      </c>
      <c r="G49" s="6"/>
      <c r="H49" s="18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189664.36</v>
      </c>
      <c r="C50" s="28">
        <v>187776.04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21475.5</v>
      </c>
      <c r="C51" s="28">
        <v>24095.72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111101</v>
      </c>
      <c r="C52" s="28">
        <v>69520.9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4500</v>
      </c>
      <c r="C53" s="28">
        <v>4679.03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5500.08</v>
      </c>
      <c r="C54" s="28">
        <v>8297.24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30051.519999999917</v>
      </c>
      <c r="C55" s="12">
        <v>30288.52000000007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1222407.3599999999</v>
      </c>
      <c r="C56" s="9">
        <v>1090257.11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8015</v>
      </c>
      <c r="C58" s="9">
        <f>C29</f>
        <v>2001.42</v>
      </c>
    </row>
    <row r="59" spans="1:3" ht="25.5">
      <c r="A59" s="76" t="s">
        <v>54</v>
      </c>
      <c r="B59" s="9">
        <f>D29</f>
        <v>3820.03</v>
      </c>
      <c r="C59" s="9">
        <f>E29</f>
        <v>1597.11</v>
      </c>
    </row>
    <row r="60" spans="1:3" ht="12.75">
      <c r="A60" s="76" t="s">
        <v>55</v>
      </c>
      <c r="B60" s="9">
        <f>F29</f>
        <v>17500</v>
      </c>
      <c r="C60" s="9">
        <f>G29</f>
        <v>6243.22</v>
      </c>
    </row>
    <row r="61" spans="1:3" ht="25.5">
      <c r="A61" s="76" t="s">
        <v>56</v>
      </c>
      <c r="B61" s="9">
        <f>H29</f>
        <v>18</v>
      </c>
      <c r="C61" s="9">
        <f>I29</f>
        <v>12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30" sqref="O30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115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72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73</v>
      </c>
      <c r="S1" s="153"/>
      <c r="T1" s="153"/>
      <c r="U1" s="153"/>
      <c r="V1" s="153"/>
      <c r="W1" s="154"/>
    </row>
    <row r="2" spans="1:23" ht="15" thickBot="1">
      <c r="A2" s="155" t="s">
        <v>77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78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63">
        <v>0</v>
      </c>
      <c r="V4" s="164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6">
        <v>0</v>
      </c>
      <c r="V5" s="127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7">
        <v>0</v>
      </c>
      <c r="V7" s="148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6">
        <v>0</v>
      </c>
      <c r="V8" s="127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6">
        <v>0</v>
      </c>
      <c r="V9" s="127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6">
        <v>1</v>
      </c>
      <c r="V10" s="127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6">
        <v>0</v>
      </c>
      <c r="V12" s="127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6">
        <v>0</v>
      </c>
      <c r="V15" s="127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6">
        <v>0</v>
      </c>
      <c r="V18" s="127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6">
        <v>0</v>
      </c>
      <c r="V19" s="127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6">
        <v>0</v>
      </c>
      <c r="V21" s="127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6">
        <v>0</v>
      </c>
      <c r="V22" s="127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1">
        <v>0</v>
      </c>
      <c r="V23" s="142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3">
        <f>SUM(U4:U23)</f>
        <v>1</v>
      </c>
      <c r="V24" s="144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43160</v>
      </c>
      <c r="S29" s="146">
        <v>144.8304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43160</v>
      </c>
      <c r="S39" s="135">
        <v>4586.3857499999995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79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81</v>
      </c>
      <c r="S1" s="153"/>
      <c r="T1" s="153"/>
      <c r="U1" s="153"/>
      <c r="V1" s="153"/>
      <c r="W1" s="154"/>
    </row>
    <row r="2" spans="1:23" ht="15" thickBot="1">
      <c r="A2" s="155" t="s">
        <v>82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83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63">
        <v>0</v>
      </c>
      <c r="V4" s="164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6">
        <v>0</v>
      </c>
      <c r="V5" s="127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7">
        <v>0</v>
      </c>
      <c r="V7" s="148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6">
        <v>1</v>
      </c>
      <c r="V8" s="127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6">
        <v>0</v>
      </c>
      <c r="V12" s="127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6">
        <v>0</v>
      </c>
      <c r="V13" s="127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6">
        <v>0</v>
      </c>
      <c r="V14" s="127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6">
        <v>0</v>
      </c>
      <c r="V18" s="127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6">
        <v>0</v>
      </c>
      <c r="V19" s="127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6">
        <v>0</v>
      </c>
      <c r="V20" s="127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6">
        <v>0</v>
      </c>
      <c r="V21" s="127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6">
        <v>0</v>
      </c>
      <c r="V22" s="127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6">
        <v>0</v>
      </c>
      <c r="V23" s="127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1"/>
      <c r="V24" s="142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3">
        <f>SUM(U4:U24)</f>
        <v>1</v>
      </c>
      <c r="V25" s="144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1" t="s">
        <v>33</v>
      </c>
      <c r="S28" s="131"/>
      <c r="T28" s="131"/>
      <c r="U28" s="13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29</v>
      </c>
      <c r="S29" s="145"/>
      <c r="T29" s="145"/>
      <c r="U29" s="145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3">
        <v>43191</v>
      </c>
      <c r="S30" s="146">
        <v>36.88</v>
      </c>
      <c r="T30" s="146"/>
      <c r="U30" s="146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/>
      <c r="S31" s="146"/>
      <c r="T31" s="146"/>
      <c r="U31" s="146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8" t="s">
        <v>45</v>
      </c>
      <c r="T33" s="129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0" t="s">
        <v>40</v>
      </c>
      <c r="T34" s="130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1" t="s">
        <v>30</v>
      </c>
      <c r="S38" s="131"/>
      <c r="T38" s="131"/>
      <c r="U38" s="13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31</v>
      </c>
      <c r="S39" s="132"/>
      <c r="T39" s="132"/>
      <c r="U39" s="132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>
        <v>43191</v>
      </c>
      <c r="S40" s="135">
        <v>6267.390409999999</v>
      </c>
      <c r="T40" s="136"/>
      <c r="U40" s="137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/>
      <c r="S41" s="138"/>
      <c r="T41" s="139"/>
      <c r="U41" s="140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84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85</v>
      </c>
      <c r="S1" s="153"/>
      <c r="T1" s="153"/>
      <c r="U1" s="153"/>
      <c r="V1" s="153"/>
      <c r="W1" s="154"/>
    </row>
    <row r="2" spans="1:23" ht="15" thickBot="1">
      <c r="A2" s="155" t="s">
        <v>87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88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63">
        <v>0</v>
      </c>
      <c r="V4" s="164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26">
        <v>0</v>
      </c>
      <c r="V5" s="127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7">
        <v>0</v>
      </c>
      <c r="V6" s="148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7">
        <v>0</v>
      </c>
      <c r="V7" s="148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26">
        <v>0</v>
      </c>
      <c r="V8" s="127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26">
        <v>0</v>
      </c>
      <c r="V10" s="127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26">
        <v>0</v>
      </c>
      <c r="V13" s="127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26">
        <v>1</v>
      </c>
      <c r="V17" s="127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26">
        <v>0</v>
      </c>
      <c r="V18" s="127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26">
        <v>0</v>
      </c>
      <c r="V19" s="127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26">
        <v>0</v>
      </c>
      <c r="V21" s="127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1">
        <v>0</v>
      </c>
      <c r="V22" s="142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3">
        <f>SUM(U4:U22)</f>
        <v>1</v>
      </c>
      <c r="V23" s="144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1" t="s">
        <v>33</v>
      </c>
      <c r="S26" s="131"/>
      <c r="T26" s="131"/>
      <c r="U26" s="131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29</v>
      </c>
      <c r="S27" s="145"/>
      <c r="T27" s="145"/>
      <c r="U27" s="145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3">
        <v>43221</v>
      </c>
      <c r="S28" s="146">
        <f>164449.89/1000</f>
        <v>164.44989</v>
      </c>
      <c r="T28" s="146"/>
      <c r="U28" s="146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/>
      <c r="S29" s="146"/>
      <c r="T29" s="146"/>
      <c r="U29" s="146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8" t="s">
        <v>45</v>
      </c>
      <c r="T31" s="129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0" t="s">
        <v>40</v>
      </c>
      <c r="T32" s="130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1" t="s">
        <v>30</v>
      </c>
      <c r="S36" s="131"/>
      <c r="T36" s="131"/>
      <c r="U36" s="131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31</v>
      </c>
      <c r="S37" s="132"/>
      <c r="T37" s="132"/>
      <c r="U37" s="132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>
        <v>43221</v>
      </c>
      <c r="S38" s="135">
        <f>6073942.31/1000</f>
        <v>6073.942309999999</v>
      </c>
      <c r="T38" s="136"/>
      <c r="U38" s="137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/>
      <c r="S39" s="138"/>
      <c r="T39" s="139"/>
      <c r="U39" s="140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1" sqref="I2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89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90</v>
      </c>
      <c r="S1" s="153"/>
      <c r="T1" s="153"/>
      <c r="U1" s="153"/>
      <c r="V1" s="153"/>
      <c r="W1" s="154"/>
    </row>
    <row r="2" spans="1:23" ht="15" thickBot="1">
      <c r="A2" s="155" t="s">
        <v>92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93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63">
        <v>0</v>
      </c>
      <c r="V4" s="164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26">
        <v>0</v>
      </c>
      <c r="V5" s="127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7">
        <v>1</v>
      </c>
      <c r="V7" s="148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5">
        <v>0</v>
      </c>
      <c r="V8" s="166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7">
        <v>0</v>
      </c>
      <c r="V9" s="167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26">
        <v>0</v>
      </c>
      <c r="V14" s="127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26">
        <v>0</v>
      </c>
      <c r="V17" s="127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26">
        <v>0</v>
      </c>
      <c r="V18" s="127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26">
        <v>0</v>
      </c>
      <c r="V19" s="127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26">
        <v>0</v>
      </c>
      <c r="V21" s="127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26">
        <v>0</v>
      </c>
      <c r="V22" s="127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26">
        <v>0</v>
      </c>
      <c r="V23" s="127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1">
        <v>0</v>
      </c>
      <c r="V24" s="142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3">
        <f>SUM(U4:U24)</f>
        <v>1</v>
      </c>
      <c r="V25" s="144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1" t="s">
        <v>33</v>
      </c>
      <c r="S28" s="131"/>
      <c r="T28" s="131"/>
      <c r="U28" s="13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29</v>
      </c>
      <c r="S29" s="145"/>
      <c r="T29" s="145"/>
      <c r="U29" s="145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3">
        <v>43252</v>
      </c>
      <c r="S30" s="146">
        <f>143460/1000</f>
        <v>143.46</v>
      </c>
      <c r="T30" s="146"/>
      <c r="U30" s="146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/>
      <c r="S31" s="146"/>
      <c r="T31" s="146"/>
      <c r="U31" s="146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8" t="s">
        <v>45</v>
      </c>
      <c r="T33" s="129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0" t="s">
        <v>40</v>
      </c>
      <c r="T34" s="130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1" t="s">
        <v>30</v>
      </c>
      <c r="S38" s="131"/>
      <c r="T38" s="131"/>
      <c r="U38" s="13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31</v>
      </c>
      <c r="S39" s="132"/>
      <c r="T39" s="132"/>
      <c r="U39" s="132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>
        <v>43252</v>
      </c>
      <c r="S40" s="135">
        <v>2090.605379999998</v>
      </c>
      <c r="T40" s="136"/>
      <c r="U40" s="137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/>
      <c r="S41" s="138"/>
      <c r="T41" s="139"/>
      <c r="U41" s="140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94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96</v>
      </c>
      <c r="S1" s="153"/>
      <c r="T1" s="153"/>
      <c r="U1" s="153"/>
      <c r="V1" s="153"/>
      <c r="W1" s="154"/>
    </row>
    <row r="2" spans="1:23" ht="15" thickBot="1">
      <c r="A2" s="155" t="s">
        <v>97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98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63">
        <v>0</v>
      </c>
      <c r="V4" s="164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26">
        <v>0</v>
      </c>
      <c r="V5" s="127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26">
        <v>0</v>
      </c>
      <c r="V6" s="127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7">
        <v>1</v>
      </c>
      <c r="V7" s="148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5">
        <v>0</v>
      </c>
      <c r="V8" s="166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7">
        <v>0</v>
      </c>
      <c r="V9" s="167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26">
        <v>0</v>
      </c>
      <c r="V13" s="127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26">
        <v>0</v>
      </c>
      <c r="V17" s="127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26">
        <v>0</v>
      </c>
      <c r="V18" s="127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26">
        <v>0</v>
      </c>
      <c r="V19" s="127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26">
        <v>2</v>
      </c>
      <c r="V21" s="127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26">
        <v>0</v>
      </c>
      <c r="V22" s="127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1">
        <v>0</v>
      </c>
      <c r="V23" s="142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3">
        <f>SUM(U4:U23)</f>
        <v>3</v>
      </c>
      <c r="V24" s="144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43282</v>
      </c>
      <c r="S29" s="146">
        <v>1.88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43282</v>
      </c>
      <c r="S39" s="135">
        <v>1083.8231599999983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49" t="s">
        <v>100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102</v>
      </c>
      <c r="S1" s="153"/>
      <c r="T1" s="153"/>
      <c r="U1" s="153"/>
      <c r="V1" s="153"/>
      <c r="W1" s="153"/>
      <c r="X1" s="154"/>
    </row>
    <row r="2" spans="1:24" ht="15" thickBot="1">
      <c r="A2" s="155" t="s">
        <v>104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105</v>
      </c>
      <c r="S2" s="159"/>
      <c r="T2" s="159"/>
      <c r="U2" s="159"/>
      <c r="V2" s="159"/>
      <c r="W2" s="159"/>
      <c r="X2" s="160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63">
        <v>0</v>
      </c>
      <c r="V4" s="164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26">
        <v>0</v>
      </c>
      <c r="V5" s="127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26">
        <v>0</v>
      </c>
      <c r="V6" s="127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7">
        <v>0</v>
      </c>
      <c r="V7" s="148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5">
        <v>1</v>
      </c>
      <c r="V8" s="166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7">
        <v>0</v>
      </c>
      <c r="V9" s="167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26">
        <v>0</v>
      </c>
      <c r="V10" s="127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26">
        <v>0</v>
      </c>
      <c r="V11" s="127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26">
        <v>0</v>
      </c>
      <c r="V12" s="127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26">
        <v>0</v>
      </c>
      <c r="V13" s="127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26">
        <v>0</v>
      </c>
      <c r="V14" s="127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26">
        <v>0</v>
      </c>
      <c r="V15" s="127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26">
        <v>0</v>
      </c>
      <c r="V16" s="127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26">
        <v>0</v>
      </c>
      <c r="V17" s="127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26">
        <v>0</v>
      </c>
      <c r="V18" s="127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26">
        <v>0</v>
      </c>
      <c r="V19" s="127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26">
        <v>0</v>
      </c>
      <c r="V20" s="127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26">
        <v>0</v>
      </c>
      <c r="V21" s="127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26">
        <v>0</v>
      </c>
      <c r="V22" s="127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26">
        <v>0</v>
      </c>
      <c r="V23" s="127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26">
        <v>2</v>
      </c>
      <c r="V24" s="127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41">
        <v>0</v>
      </c>
      <c r="V25" s="142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43">
        <f>SUM(U4:U25)</f>
        <v>3</v>
      </c>
      <c r="V26" s="144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 t="s">
        <v>33</v>
      </c>
      <c r="S29" s="131"/>
      <c r="T29" s="131"/>
      <c r="U29" s="131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5" t="s">
        <v>29</v>
      </c>
      <c r="S30" s="145"/>
      <c r="T30" s="145"/>
      <c r="U30" s="145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3">
        <v>43313</v>
      </c>
      <c r="S31" s="146">
        <v>59.67946</v>
      </c>
      <c r="T31" s="146"/>
      <c r="U31" s="146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4"/>
      <c r="S32" s="146"/>
      <c r="T32" s="146"/>
      <c r="U32" s="146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8" t="s">
        <v>45</v>
      </c>
      <c r="T34" s="129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0" t="s">
        <v>40</v>
      </c>
      <c r="T35" s="130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 t="s">
        <v>30</v>
      </c>
      <c r="S39" s="131"/>
      <c r="T39" s="131"/>
      <c r="U39" s="131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 t="s">
        <v>31</v>
      </c>
      <c r="S40" s="132"/>
      <c r="T40" s="132"/>
      <c r="U40" s="132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3">
        <v>43313</v>
      </c>
      <c r="S41" s="135">
        <v>1083.8231599999983</v>
      </c>
      <c r="T41" s="136"/>
      <c r="U41" s="137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4"/>
      <c r="S42" s="138"/>
      <c r="T42" s="139"/>
      <c r="U42" s="140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49" t="s">
        <v>106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108</v>
      </c>
      <c r="S1" s="153"/>
      <c r="T1" s="153"/>
      <c r="U1" s="153"/>
      <c r="V1" s="153"/>
      <c r="W1" s="153"/>
      <c r="X1" s="154"/>
    </row>
    <row r="2" spans="1:24" ht="15" thickBot="1">
      <c r="A2" s="155" t="s">
        <v>109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110</v>
      </c>
      <c r="S2" s="159"/>
      <c r="T2" s="159"/>
      <c r="U2" s="159"/>
      <c r="V2" s="159"/>
      <c r="W2" s="159"/>
      <c r="X2" s="160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63">
        <v>0</v>
      </c>
      <c r="V4" s="164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26">
        <v>0</v>
      </c>
      <c r="V5" s="127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26">
        <v>0</v>
      </c>
      <c r="V6" s="127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7">
        <v>1</v>
      </c>
      <c r="V7" s="148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5">
        <v>0</v>
      </c>
      <c r="V8" s="166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7">
        <v>0</v>
      </c>
      <c r="V9" s="167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26">
        <v>0</v>
      </c>
      <c r="V10" s="127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26">
        <v>0</v>
      </c>
      <c r="V11" s="127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26">
        <v>0</v>
      </c>
      <c r="V12" s="127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26">
        <v>0</v>
      </c>
      <c r="V13" s="127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26">
        <v>0</v>
      </c>
      <c r="V14" s="127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26">
        <v>0</v>
      </c>
      <c r="V15" s="127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26">
        <v>0</v>
      </c>
      <c r="V16" s="127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26">
        <v>0</v>
      </c>
      <c r="V17" s="127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26">
        <v>0</v>
      </c>
      <c r="V18" s="127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26">
        <v>0</v>
      </c>
      <c r="V19" s="127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26">
        <v>0</v>
      </c>
      <c r="V20" s="127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26">
        <v>0</v>
      </c>
      <c r="V21" s="127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26">
        <v>0</v>
      </c>
      <c r="V22" s="127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26">
        <v>0</v>
      </c>
      <c r="V23" s="127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26">
        <v>0</v>
      </c>
      <c r="V24" s="127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41">
        <v>0</v>
      </c>
      <c r="V25" s="142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43">
        <f>SUM(U4:U25)</f>
        <v>1</v>
      </c>
      <c r="V26" s="144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 t="s">
        <v>33</v>
      </c>
      <c r="S29" s="131"/>
      <c r="T29" s="131"/>
      <c r="U29" s="131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5" t="s">
        <v>29</v>
      </c>
      <c r="S30" s="145"/>
      <c r="T30" s="145"/>
      <c r="U30" s="145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3">
        <v>43344</v>
      </c>
      <c r="S31" s="146">
        <f>'[2]залишки'!$G$6/1000</f>
        <v>2.0524400000000003</v>
      </c>
      <c r="T31" s="146"/>
      <c r="U31" s="146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4"/>
      <c r="S32" s="146"/>
      <c r="T32" s="146"/>
      <c r="U32" s="146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8" t="s">
        <v>45</v>
      </c>
      <c r="T34" s="129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0" t="s">
        <v>40</v>
      </c>
      <c r="T35" s="130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 t="s">
        <v>30</v>
      </c>
      <c r="S39" s="131"/>
      <c r="T39" s="131"/>
      <c r="U39" s="131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 t="s">
        <v>31</v>
      </c>
      <c r="S40" s="132"/>
      <c r="T40" s="132"/>
      <c r="U40" s="132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3">
        <v>43344</v>
      </c>
      <c r="S41" s="135">
        <f>'[2]залишки'!$K$6/1000</f>
        <v>2035.2608499999983</v>
      </c>
      <c r="T41" s="136"/>
      <c r="U41" s="137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4"/>
      <c r="S42" s="138"/>
      <c r="T42" s="139"/>
      <c r="U42" s="140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X46"/>
  <sheetViews>
    <sheetView zoomScalePageLayoutView="0" workbookViewId="0" topLeftCell="I19">
      <selection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49" t="s">
        <v>111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113</v>
      </c>
      <c r="S1" s="153"/>
      <c r="T1" s="153"/>
      <c r="U1" s="153"/>
      <c r="V1" s="153"/>
      <c r="W1" s="153"/>
      <c r="X1" s="154"/>
    </row>
    <row r="2" spans="1:24" ht="15" thickBot="1">
      <c r="A2" s="155" t="s">
        <v>116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117</v>
      </c>
      <c r="S2" s="159"/>
      <c r="T2" s="159"/>
      <c r="U2" s="159"/>
      <c r="V2" s="159"/>
      <c r="W2" s="159"/>
      <c r="X2" s="160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2088.4</v>
      </c>
      <c r="R4" s="94">
        <v>0</v>
      </c>
      <c r="S4" s="95">
        <v>0</v>
      </c>
      <c r="T4" s="96">
        <v>0</v>
      </c>
      <c r="U4" s="163">
        <v>0</v>
      </c>
      <c r="V4" s="164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2088.4</v>
      </c>
      <c r="R5" s="69">
        <v>0</v>
      </c>
      <c r="S5" s="65">
        <v>0</v>
      </c>
      <c r="T5" s="70">
        <v>0</v>
      </c>
      <c r="U5" s="126">
        <v>0</v>
      </c>
      <c r="V5" s="127"/>
      <c r="W5" s="122">
        <v>0</v>
      </c>
      <c r="X5" s="68">
        <f>R5+S5+U5+T5+V5+W5</f>
        <v>0</v>
      </c>
    </row>
    <row r="6" spans="1:24" ht="12.75">
      <c r="A6" s="10">
        <v>43348</v>
      </c>
      <c r="B6" s="65"/>
      <c r="C6" s="79"/>
      <c r="D6" s="106"/>
      <c r="E6" s="106">
        <f t="shared" si="0"/>
        <v>0</v>
      </c>
      <c r="F6" s="72"/>
      <c r="G6" s="65"/>
      <c r="H6" s="80"/>
      <c r="I6" s="78"/>
      <c r="J6" s="78"/>
      <c r="K6" s="78"/>
      <c r="L6" s="78"/>
      <c r="M6" s="65">
        <f t="shared" si="1"/>
        <v>0</v>
      </c>
      <c r="N6" s="65"/>
      <c r="O6" s="65">
        <v>2800</v>
      </c>
      <c r="P6" s="3">
        <f t="shared" si="2"/>
        <v>0</v>
      </c>
      <c r="Q6" s="2">
        <v>2088.4</v>
      </c>
      <c r="R6" s="69"/>
      <c r="S6" s="65"/>
      <c r="T6" s="70"/>
      <c r="U6" s="126"/>
      <c r="V6" s="127"/>
      <c r="W6" s="122"/>
      <c r="X6" s="68">
        <f aca="true" t="shared" si="3" ref="X6:X23">R6+S6+U6+T6+V6+W6</f>
        <v>0</v>
      </c>
    </row>
    <row r="7" spans="1:24" ht="12.75">
      <c r="A7" s="10">
        <v>43349</v>
      </c>
      <c r="B7" s="77"/>
      <c r="C7" s="79"/>
      <c r="D7" s="106"/>
      <c r="E7" s="106">
        <f t="shared" si="0"/>
        <v>0</v>
      </c>
      <c r="F7" s="65"/>
      <c r="G7" s="65"/>
      <c r="H7" s="79"/>
      <c r="I7" s="78"/>
      <c r="J7" s="78"/>
      <c r="K7" s="78"/>
      <c r="L7" s="78"/>
      <c r="M7" s="65">
        <f t="shared" si="1"/>
        <v>0</v>
      </c>
      <c r="N7" s="65"/>
      <c r="O7" s="65">
        <v>8500</v>
      </c>
      <c r="P7" s="3">
        <f t="shared" si="2"/>
        <v>0</v>
      </c>
      <c r="Q7" s="2">
        <v>2088.4</v>
      </c>
      <c r="R7" s="71"/>
      <c r="S7" s="72"/>
      <c r="T7" s="73"/>
      <c r="U7" s="147"/>
      <c r="V7" s="148"/>
      <c r="W7" s="123"/>
      <c r="X7" s="68">
        <f t="shared" si="3"/>
        <v>0</v>
      </c>
    </row>
    <row r="8" spans="1:24" ht="12.75">
      <c r="A8" s="10">
        <v>43350</v>
      </c>
      <c r="B8" s="65"/>
      <c r="C8" s="70"/>
      <c r="D8" s="106"/>
      <c r="E8" s="106">
        <f t="shared" si="0"/>
        <v>0</v>
      </c>
      <c r="F8" s="78"/>
      <c r="G8" s="78"/>
      <c r="H8" s="65"/>
      <c r="I8" s="78"/>
      <c r="J8" s="78"/>
      <c r="K8" s="78"/>
      <c r="L8" s="78"/>
      <c r="M8" s="65">
        <f t="shared" si="1"/>
        <v>0</v>
      </c>
      <c r="N8" s="65"/>
      <c r="O8" s="65">
        <v>12000</v>
      </c>
      <c r="P8" s="3">
        <f t="shared" si="2"/>
        <v>0</v>
      </c>
      <c r="Q8" s="2">
        <v>2088.4</v>
      </c>
      <c r="R8" s="112"/>
      <c r="S8" s="113"/>
      <c r="T8" s="104"/>
      <c r="U8" s="165"/>
      <c r="V8" s="166"/>
      <c r="W8" s="124"/>
      <c r="X8" s="68">
        <f t="shared" si="3"/>
        <v>0</v>
      </c>
    </row>
    <row r="9" spans="1:24" ht="12.75">
      <c r="A9" s="10">
        <v>43353</v>
      </c>
      <c r="B9" s="65"/>
      <c r="C9" s="70"/>
      <c r="D9" s="106"/>
      <c r="E9" s="106">
        <f t="shared" si="0"/>
        <v>0</v>
      </c>
      <c r="F9" s="78"/>
      <c r="G9" s="82"/>
      <c r="H9" s="65"/>
      <c r="I9" s="78"/>
      <c r="J9" s="78"/>
      <c r="K9" s="78"/>
      <c r="L9" s="78"/>
      <c r="M9" s="65">
        <f t="shared" si="1"/>
        <v>0</v>
      </c>
      <c r="N9" s="65"/>
      <c r="O9" s="65">
        <v>3500</v>
      </c>
      <c r="P9" s="3">
        <f t="shared" si="2"/>
        <v>0</v>
      </c>
      <c r="Q9" s="2">
        <v>2088.4</v>
      </c>
      <c r="R9" s="115"/>
      <c r="S9" s="72"/>
      <c r="T9" s="65"/>
      <c r="U9" s="167"/>
      <c r="V9" s="167"/>
      <c r="W9" s="118"/>
      <c r="X9" s="68">
        <f t="shared" si="3"/>
        <v>0</v>
      </c>
    </row>
    <row r="10" spans="1:24" ht="12.75">
      <c r="A10" s="10">
        <v>43354</v>
      </c>
      <c r="B10" s="65"/>
      <c r="C10" s="70"/>
      <c r="D10" s="106"/>
      <c r="E10" s="106">
        <f t="shared" si="0"/>
        <v>0</v>
      </c>
      <c r="F10" s="78"/>
      <c r="G10" s="78"/>
      <c r="H10" s="65"/>
      <c r="I10" s="78"/>
      <c r="J10" s="78"/>
      <c r="K10" s="78"/>
      <c r="L10" s="78"/>
      <c r="M10" s="65">
        <f t="shared" si="1"/>
        <v>0</v>
      </c>
      <c r="N10" s="65"/>
      <c r="O10" s="72">
        <v>2900</v>
      </c>
      <c r="P10" s="3">
        <f t="shared" si="2"/>
        <v>0</v>
      </c>
      <c r="Q10" s="2">
        <v>2088.4</v>
      </c>
      <c r="R10" s="71"/>
      <c r="S10" s="72"/>
      <c r="T10" s="70"/>
      <c r="U10" s="126"/>
      <c r="V10" s="127"/>
      <c r="W10" s="122"/>
      <c r="X10" s="68">
        <f t="shared" si="3"/>
        <v>0</v>
      </c>
    </row>
    <row r="11" spans="1:24" ht="12.75">
      <c r="A11" s="10">
        <v>43355</v>
      </c>
      <c r="B11" s="65"/>
      <c r="C11" s="70"/>
      <c r="D11" s="106"/>
      <c r="E11" s="106">
        <f t="shared" si="0"/>
        <v>0</v>
      </c>
      <c r="F11" s="78"/>
      <c r="G11" s="78"/>
      <c r="H11" s="65"/>
      <c r="I11" s="78"/>
      <c r="J11" s="78"/>
      <c r="K11" s="78"/>
      <c r="L11" s="78"/>
      <c r="M11" s="65">
        <f t="shared" si="1"/>
        <v>0</v>
      </c>
      <c r="N11" s="65"/>
      <c r="O11" s="65">
        <v>2660</v>
      </c>
      <c r="P11" s="3">
        <f t="shared" si="2"/>
        <v>0</v>
      </c>
      <c r="Q11" s="2">
        <v>2088.4</v>
      </c>
      <c r="R11" s="69"/>
      <c r="S11" s="65"/>
      <c r="T11" s="70"/>
      <c r="U11" s="126"/>
      <c r="V11" s="127"/>
      <c r="W11" s="122"/>
      <c r="X11" s="68">
        <f t="shared" si="3"/>
        <v>0</v>
      </c>
    </row>
    <row r="12" spans="1:24" ht="12.75">
      <c r="A12" s="10">
        <v>43356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5800</v>
      </c>
      <c r="P12" s="3">
        <f t="shared" si="2"/>
        <v>0</v>
      </c>
      <c r="Q12" s="2">
        <v>2088.4</v>
      </c>
      <c r="R12" s="69"/>
      <c r="S12" s="65"/>
      <c r="T12" s="70"/>
      <c r="U12" s="126"/>
      <c r="V12" s="127"/>
      <c r="W12" s="122"/>
      <c r="X12" s="68">
        <f t="shared" si="3"/>
        <v>0</v>
      </c>
    </row>
    <row r="13" spans="1:24" ht="12.75">
      <c r="A13" s="10">
        <v>43357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12600</v>
      </c>
      <c r="P13" s="3">
        <f t="shared" si="2"/>
        <v>0</v>
      </c>
      <c r="Q13" s="2">
        <v>2088.4</v>
      </c>
      <c r="R13" s="69"/>
      <c r="S13" s="65"/>
      <c r="T13" s="70"/>
      <c r="U13" s="126"/>
      <c r="V13" s="127"/>
      <c r="W13" s="122"/>
      <c r="X13" s="68">
        <f t="shared" si="3"/>
        <v>0</v>
      </c>
    </row>
    <row r="14" spans="1:24" ht="12.75">
      <c r="A14" s="10">
        <v>43360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4200</v>
      </c>
      <c r="P14" s="3">
        <f t="shared" si="2"/>
        <v>0</v>
      </c>
      <c r="Q14" s="2">
        <v>2088.4</v>
      </c>
      <c r="R14" s="69"/>
      <c r="S14" s="65"/>
      <c r="T14" s="74"/>
      <c r="U14" s="126"/>
      <c r="V14" s="127"/>
      <c r="W14" s="122"/>
      <c r="X14" s="68">
        <f t="shared" si="3"/>
        <v>0</v>
      </c>
    </row>
    <row r="15" spans="1:24" ht="12.75">
      <c r="A15" s="10">
        <v>43361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5000</v>
      </c>
      <c r="P15" s="3">
        <f>N15/O15</f>
        <v>0</v>
      </c>
      <c r="Q15" s="2">
        <v>2088.4</v>
      </c>
      <c r="R15" s="69"/>
      <c r="S15" s="65"/>
      <c r="T15" s="74"/>
      <c r="U15" s="126"/>
      <c r="V15" s="127"/>
      <c r="W15" s="122"/>
      <c r="X15" s="68">
        <f t="shared" si="3"/>
        <v>0</v>
      </c>
    </row>
    <row r="16" spans="1:24" ht="12.75">
      <c r="A16" s="10">
        <v>43362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2088.4</v>
      </c>
      <c r="R16" s="69"/>
      <c r="S16" s="65"/>
      <c r="T16" s="74"/>
      <c r="U16" s="126"/>
      <c r="V16" s="127"/>
      <c r="W16" s="122"/>
      <c r="X16" s="68">
        <f t="shared" si="3"/>
        <v>0</v>
      </c>
    </row>
    <row r="17" spans="1:24" ht="12.75">
      <c r="A17" s="10">
        <v>43363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7600</v>
      </c>
      <c r="P17" s="3">
        <f t="shared" si="2"/>
        <v>0</v>
      </c>
      <c r="Q17" s="2">
        <v>2088.4</v>
      </c>
      <c r="R17" s="69"/>
      <c r="S17" s="65"/>
      <c r="T17" s="74"/>
      <c r="U17" s="126"/>
      <c r="V17" s="127"/>
      <c r="W17" s="122"/>
      <c r="X17" s="68">
        <f t="shared" si="3"/>
        <v>0</v>
      </c>
    </row>
    <row r="18" spans="1:24" ht="12.75">
      <c r="A18" s="10">
        <v>43364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10500</v>
      </c>
      <c r="P18" s="3">
        <f>N18/O18</f>
        <v>0</v>
      </c>
      <c r="Q18" s="2">
        <v>2088.4</v>
      </c>
      <c r="R18" s="69"/>
      <c r="S18" s="65"/>
      <c r="T18" s="70"/>
      <c r="U18" s="126"/>
      <c r="V18" s="127"/>
      <c r="W18" s="122"/>
      <c r="X18" s="68">
        <f t="shared" si="3"/>
        <v>0</v>
      </c>
    </row>
    <row r="19" spans="1:24" ht="12.75">
      <c r="A19" s="10">
        <v>43367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3800</v>
      </c>
      <c r="P19" s="3">
        <f t="shared" si="2"/>
        <v>0</v>
      </c>
      <c r="Q19" s="2">
        <v>2088.4</v>
      </c>
      <c r="R19" s="69"/>
      <c r="S19" s="65"/>
      <c r="T19" s="70"/>
      <c r="U19" s="126"/>
      <c r="V19" s="127"/>
      <c r="W19" s="122"/>
      <c r="X19" s="68">
        <f t="shared" si="3"/>
        <v>0</v>
      </c>
    </row>
    <row r="20" spans="1:24" ht="12.75">
      <c r="A20" s="10">
        <v>43368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2200</v>
      </c>
      <c r="P20" s="3">
        <f t="shared" si="2"/>
        <v>0</v>
      </c>
      <c r="Q20" s="2">
        <v>2088.4</v>
      </c>
      <c r="R20" s="69"/>
      <c r="S20" s="65"/>
      <c r="T20" s="70"/>
      <c r="U20" s="126"/>
      <c r="V20" s="127"/>
      <c r="W20" s="122"/>
      <c r="X20" s="68">
        <f t="shared" si="3"/>
        <v>0</v>
      </c>
    </row>
    <row r="21" spans="1:24" ht="12.75">
      <c r="A21" s="10">
        <v>43369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3800</v>
      </c>
      <c r="P21" s="3">
        <f t="shared" si="2"/>
        <v>0</v>
      </c>
      <c r="Q21" s="2">
        <v>2088.4</v>
      </c>
      <c r="R21" s="102"/>
      <c r="S21" s="103"/>
      <c r="T21" s="104"/>
      <c r="U21" s="126"/>
      <c r="V21" s="127"/>
      <c r="W21" s="122"/>
      <c r="X21" s="68">
        <f t="shared" si="3"/>
        <v>0</v>
      </c>
    </row>
    <row r="22" spans="1:24" ht="12.75">
      <c r="A22" s="10">
        <v>43370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2088.4</v>
      </c>
      <c r="R22" s="102"/>
      <c r="S22" s="103"/>
      <c r="T22" s="104"/>
      <c r="U22" s="126"/>
      <c r="V22" s="127"/>
      <c r="W22" s="122"/>
      <c r="X22" s="68">
        <f t="shared" si="3"/>
        <v>0</v>
      </c>
    </row>
    <row r="23" spans="1:24" ht="13.5" thickBot="1">
      <c r="A23" s="10">
        <v>43371</v>
      </c>
      <c r="B23" s="65"/>
      <c r="C23" s="74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19500</v>
      </c>
      <c r="P23" s="3">
        <f t="shared" si="2"/>
        <v>0</v>
      </c>
      <c r="Q23" s="2">
        <v>2088.4</v>
      </c>
      <c r="R23" s="98"/>
      <c r="S23" s="99"/>
      <c r="T23" s="100"/>
      <c r="U23" s="141"/>
      <c r="V23" s="142"/>
      <c r="W23" s="125"/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2898.3999999999996</v>
      </c>
      <c r="C24" s="85">
        <f t="shared" si="4"/>
        <v>24.6</v>
      </c>
      <c r="D24" s="107">
        <f t="shared" si="4"/>
        <v>24.6</v>
      </c>
      <c r="E24" s="107">
        <f t="shared" si="4"/>
        <v>0</v>
      </c>
      <c r="F24" s="85">
        <f t="shared" si="4"/>
        <v>65.6</v>
      </c>
      <c r="G24" s="85">
        <f t="shared" si="4"/>
        <v>286.4</v>
      </c>
      <c r="H24" s="85">
        <f t="shared" si="4"/>
        <v>834</v>
      </c>
      <c r="I24" s="85">
        <f t="shared" si="4"/>
        <v>155.6</v>
      </c>
      <c r="J24" s="85">
        <f t="shared" si="4"/>
        <v>139</v>
      </c>
      <c r="K24" s="85">
        <f t="shared" si="4"/>
        <v>0</v>
      </c>
      <c r="L24" s="85">
        <f t="shared" si="4"/>
        <v>157.8</v>
      </c>
      <c r="M24" s="84">
        <f t="shared" si="4"/>
        <v>-384.5999999999999</v>
      </c>
      <c r="N24" s="84">
        <f t="shared" si="4"/>
        <v>4176.8</v>
      </c>
      <c r="O24" s="84">
        <f t="shared" si="4"/>
        <v>124560</v>
      </c>
      <c r="P24" s="86">
        <f>N24/O24</f>
        <v>0.03353243416827232</v>
      </c>
      <c r="Q24" s="2"/>
      <c r="R24" s="75">
        <f>SUM(R4:R23)</f>
        <v>0</v>
      </c>
      <c r="S24" s="75">
        <f>SUM(S4:S23)</f>
        <v>0</v>
      </c>
      <c r="T24" s="75">
        <f>SUM(T4:T23)</f>
        <v>0</v>
      </c>
      <c r="U24" s="143">
        <f>SUM(U4:U23)</f>
        <v>0</v>
      </c>
      <c r="V24" s="144"/>
      <c r="W24" s="119">
        <f>SUM(W4:W23)</f>
        <v>0</v>
      </c>
      <c r="X24" s="111">
        <f>R24+S24+U24+T24+V24+W24</f>
        <v>0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43348</v>
      </c>
      <c r="S29" s="146">
        <v>2.0524400000000003</v>
      </c>
      <c r="T29" s="146"/>
      <c r="U29" s="146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43348</v>
      </c>
      <c r="S39" s="135">
        <v>2035.2608499999983</v>
      </c>
      <c r="T39" s="136"/>
      <c r="U39" s="137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2018-09-05T13:37:27Z</dcterms:modified>
  <cp:category/>
  <cp:version/>
  <cp:contentType/>
  <cp:contentStatus/>
</cp:coreProperties>
</file>